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wnloads\"/>
    </mc:Choice>
  </mc:AlternateContent>
  <bookViews>
    <workbookView xWindow="0" yWindow="0" windowWidth="28800" windowHeight="12435" activeTab="2"/>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benefits'!$A$1:$F$53</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Travel!$A$1:$E$84</definedName>
  </definedNames>
  <calcPr calcId="152511"/>
</workbook>
</file>

<file path=xl/calcChain.xml><?xml version="1.0" encoding="utf-8"?>
<calcChain xmlns="http://schemas.openxmlformats.org/spreadsheetml/2006/main">
  <c r="B57" i="1" l="1"/>
  <c r="B55" i="1" l="1"/>
  <c r="B54" i="1" l="1"/>
  <c r="B52" i="1"/>
  <c r="B50" i="1" l="1"/>
  <c r="D42" i="4" l="1"/>
  <c r="C25" i="3"/>
  <c r="C25" i="2"/>
  <c r="C59" i="1"/>
  <c r="C73" i="1"/>
  <c r="C22" i="1"/>
  <c r="B6" i="13" l="1"/>
  <c r="E59" i="13"/>
  <c r="C59" i="13"/>
  <c r="C44" i="4"/>
  <c r="C43" i="4"/>
  <c r="B59" i="13" l="1"/>
  <c r="B58" i="13"/>
  <c r="D58" i="13"/>
  <c r="B57" i="13"/>
  <c r="D57" i="13"/>
  <c r="D56" i="13"/>
  <c r="B56" i="13"/>
  <c r="D55" i="13"/>
  <c r="B55" i="13"/>
  <c r="D54" i="13"/>
  <c r="B54" i="13"/>
  <c r="B2" i="4"/>
  <c r="B3" i="4"/>
  <c r="B2" i="3"/>
  <c r="B3" i="3"/>
  <c r="B2" i="2"/>
  <c r="B3" i="2"/>
  <c r="B2" i="1"/>
  <c r="B3" i="1"/>
  <c r="F57" i="13" l="1"/>
  <c r="D25" i="2" s="1"/>
  <c r="F59" i="13"/>
  <c r="E42" i="4" s="1"/>
  <c r="F58" i="13"/>
  <c r="D25" i="3" s="1"/>
  <c r="F56" i="13"/>
  <c r="D73" i="1" s="1"/>
  <c r="F55" i="13"/>
  <c r="D59" i="1" s="1"/>
  <c r="F54" i="13"/>
  <c r="D22" i="1" s="1"/>
  <c r="C13" i="13"/>
  <c r="C12" i="13"/>
  <c r="C11" i="13"/>
  <c r="C16" i="13" l="1"/>
  <c r="C17" i="13"/>
  <c r="B5" i="4" l="1"/>
  <c r="B4" i="4"/>
  <c r="B5" i="3"/>
  <c r="B4" i="3"/>
  <c r="B5" i="2"/>
  <c r="B4" i="2"/>
  <c r="B5" i="1"/>
  <c r="B4" i="1"/>
  <c r="C15" i="13" l="1"/>
  <c r="F12" i="13" l="1"/>
  <c r="C42" i="4"/>
  <c r="F11" i="13" s="1"/>
  <c r="F13" i="13" l="1"/>
  <c r="B73" i="1"/>
  <c r="B17" i="13" s="1"/>
  <c r="B59" i="1"/>
  <c r="B16" i="13" s="1"/>
  <c r="B22" i="1"/>
  <c r="B15" i="13" s="1"/>
  <c r="B25" i="3" l="1"/>
  <c r="B13" i="13" s="1"/>
  <c r="B25" i="2"/>
  <c r="B12" i="13" s="1"/>
  <c r="B11" i="13" l="1"/>
  <c r="B75"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6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<sst xmlns="http://schemas.openxmlformats.org/spreadsheetml/2006/main" count="365" uniqueCount="246">
  <si>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</si>
  <si>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</si>
  <si>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</si>
  <si>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</si>
  <si>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</si>
  <si>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</si>
  <si>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</si>
  <si>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</si>
  <si>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</si>
  <si>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</si>
  <si>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</si>
  <si>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</si>
  <si>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</si>
  <si>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</si>
  <si>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</si>
  <si>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</si>
  <si>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</si>
  <si>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</si>
  <si>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</si>
  <si>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</si>
  <si>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</si>
  <si>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</si>
  <si>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</si>
  <si>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</si>
  <si>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</si>
  <si>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</si>
  <si>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</si>
  <si>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</si>
  <si>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</si>
  <si>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</si>
  <si>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</si>
  <si>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</si>
  <si>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</si>
  <si>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</si>
  <si>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</si>
  <si>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</si>
  <si>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</si>
  <si>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</si>
  <si>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</si>
  <si>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</si>
  <si>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</si>
  <si>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</si>
  <si>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</si>
  <si>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</si>
  <si>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</si>
  <si>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</si>
  <si>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</si>
  <si>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</si>
  <si>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</si>
  <si>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</si>
  <si>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</si>
  <si>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</si>
  <si>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</si>
  <si>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</si>
  <si>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</si>
  <si>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</si>
  <si>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</si>
  <si>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</si>
  <si>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</si>
  <si>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</si>
  <si>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</si>
  <si>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</si>
  <si>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</si>
  <si>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</si>
  <si>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</si>
  <si>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</si>
  <si>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</si>
  <si>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</si>
  <si>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</si>
  <si>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</si>
  <si>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</si>
  <si>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</si>
  <si>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</si>
  <si>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</si>
  <si>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</si>
  <si>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</si>
  <si>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</si>
  <si>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</si>
  <si>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</si>
  <si>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</si>
  <si>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</si>
  <si>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</si>
  <si>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</si>
  <si>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</si>
  <si>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</si>
  <si>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</si>
  <si>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</si>
  <si>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</si>
  <si>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</si>
  <si>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</si>
  <si>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</si>
  <si>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</si>
  <si>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</si>
  <si>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</si>
  <si>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</si>
  <si>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</si>
  <si>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</si>
  <si>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</si>
  <si>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</si>
  <si>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</si>
  <si>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</si>
  <si>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</si>
  <si>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</si>
  <si>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</si>
  <si>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</si>
  <si>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</si>
  <si>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</si>
  <si>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</si>
  <si>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</si>
  <si>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</si>
  <si>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</si>
  <si>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</si>
  <si>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</si>
  <si>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</si>
  <si>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</si>
  <si>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</si>
  <si>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</si>
  <si>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</si>
  <si>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</si>
  <si>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</si>
  <si>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</si>
  <si>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</si>
  <si>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</si>
  <si>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</si>
  <si>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</si>
  <si>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</si>
  <si>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</si>
  <si>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</si>
  <si>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</si>
  <si>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</si>
  <si>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</si>
  <si>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</si>
  <si>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</si>
  <si>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</si>
  <si>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</si>
  <si>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</si>
  <si>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</si>
  <si>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</si>
  <si>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</si>
  <si>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</si>
  <si>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</si>
  <si>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</si>
  <si>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</si>
  <si>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</si>
  <si>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</si>
  <si>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</si>
  <si>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</si>
  <si>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</si>
  <si>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</si>
  <si>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</si>
  <si>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</si>
  <si>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</si>
  <si>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</si>
  <si>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</si>
  <si>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</si>
  <si>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</si>
  <si>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</si>
  <si>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</si>
  <si>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</si>
  <si>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</si>
  <si>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</si>
  <si>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</si>
  <si>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</si>
  <si>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</si>
  <si>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</si>
  <si>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</si>
  <si>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</si>
  <si>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</si>
  <si>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Ministry of Education</t>
  </si>
  <si>
    <t xml:space="preserve">Iona Holsted </t>
  </si>
  <si>
    <t>Nil International Travel</t>
  </si>
  <si>
    <t>Governor-General</t>
  </si>
  <si>
    <t>Waitangi Day Bledisloe Garden Reception at Government House (with partner)</t>
  </si>
  <si>
    <t xml:space="preserve">Jane Goodall Institute New Zealand reception at Govt House (with partner) </t>
  </si>
  <si>
    <t>Corporate function</t>
  </si>
  <si>
    <t xml:space="preserve">Iron Duke Partners </t>
  </si>
  <si>
    <t>PPTA</t>
  </si>
  <si>
    <t xml:space="preserve">Conference Dinner </t>
  </si>
  <si>
    <t xml:space="preserve">Dinner and presentation to Board </t>
  </si>
  <si>
    <t>KPMG</t>
  </si>
  <si>
    <t xml:space="preserve">Accommodation </t>
  </si>
  <si>
    <t xml:space="preserve">UK High Commission </t>
  </si>
  <si>
    <t xml:space="preserve">Taxi - Wellington Airport to Office </t>
  </si>
  <si>
    <t xml:space="preserve"> </t>
  </si>
  <si>
    <t>Distinction Hotel Rotorua</t>
  </si>
  <si>
    <t>Nil local travel costs</t>
  </si>
  <si>
    <t>NZEI</t>
  </si>
  <si>
    <t>PWC</t>
  </si>
  <si>
    <t xml:space="preserve">Suffrage Celebration Dinner Government House </t>
  </si>
  <si>
    <t xml:space="preserve">Seminar - Sir John Scarlett &amp; Paul O'Rourke </t>
  </si>
  <si>
    <t xml:space="preserve">Audience with Professor Stephen Parker </t>
  </si>
  <si>
    <t>Nil hospitality offered</t>
  </si>
  <si>
    <t>Silvereye Consulting</t>
  </si>
  <si>
    <t xml:space="preserve">Farewell function for Simon Moutter </t>
  </si>
  <si>
    <t>Spark</t>
  </si>
  <si>
    <t xml:space="preserve">21 Year celebration </t>
  </si>
  <si>
    <t>Woolf Fisher Research Centre</t>
  </si>
  <si>
    <t xml:space="preserve">Networking dinner </t>
  </si>
  <si>
    <t>Air NZ</t>
  </si>
  <si>
    <t>Prime Minister / Air NZ</t>
  </si>
  <si>
    <t xml:space="preserve">Annual Parliamentary Reception </t>
  </si>
  <si>
    <t>Dinner with Australia Secretary for Foreign Affairs</t>
  </si>
  <si>
    <t>Australia High Commission</t>
  </si>
  <si>
    <t>Asia NZ Foundation</t>
  </si>
  <si>
    <t xml:space="preserve">Dinner </t>
  </si>
  <si>
    <t>Core Foundation</t>
  </si>
  <si>
    <t>Cocktail function</t>
  </si>
  <si>
    <t>Westpac</t>
  </si>
  <si>
    <t>2018 Royal Society Research Honours Aotearoa Dinner</t>
  </si>
  <si>
    <t>MBIE</t>
  </si>
  <si>
    <t>Tata Comms &amp; Sweeney Vesty</t>
  </si>
  <si>
    <t>Senate SHJ</t>
  </si>
  <si>
    <t xml:space="preserve">Book launch </t>
  </si>
  <si>
    <t>Sir Peter Blake Trust</t>
  </si>
  <si>
    <t xml:space="preserve">WOW Awards Show Launch at Parliament </t>
  </si>
  <si>
    <t>WOW and Wellington City Council</t>
  </si>
  <si>
    <t xml:space="preserve">farewell function for Royal Society President </t>
  </si>
  <si>
    <t>Royal Society of NZ</t>
  </si>
  <si>
    <t xml:space="preserve">Spark - mobile and  data </t>
  </si>
  <si>
    <t>Launch of Construction Sector Accord - Auckland</t>
  </si>
  <si>
    <t>Pacific Vision Update - Summit - Auckland</t>
  </si>
  <si>
    <t>Attend NZEI Conference - Rotorua</t>
  </si>
  <si>
    <t>Meet with Auckland Secondary School Principals' Assn - Auckland</t>
  </si>
  <si>
    <t>PWC Platinum Series event: Our Smart Capital</t>
  </si>
  <si>
    <t>Taxi - Auckland Airport to city</t>
  </si>
  <si>
    <t>Taxis - Christchurch airport to city and return</t>
  </si>
  <si>
    <t>Regional Visit - Auckland</t>
  </si>
  <si>
    <t>Regional Visit - New Plymouth</t>
  </si>
  <si>
    <t>Regional Visit - Christchurch</t>
  </si>
  <si>
    <t>Regional Visit - Napier</t>
  </si>
  <si>
    <t>Regional Visit - Rotorua</t>
  </si>
  <si>
    <t>Regional Visit - Nelson</t>
  </si>
  <si>
    <t>Regional Visit - Tauranga and Hamilton</t>
  </si>
  <si>
    <t>Auckland Primary Principals Association</t>
  </si>
  <si>
    <t>Flight one person to New Plymouth includes booking fees</t>
  </si>
  <si>
    <t>Homewood Christmas Ball (with partner)</t>
  </si>
  <si>
    <t>This disclosure has been approved by the Chief Financial Officer</t>
  </si>
  <si>
    <t>Flights one person Wellington to Auckland return includes booking fees</t>
  </si>
  <si>
    <t>Flights one person Auckland to Rotorua to Wellington includes booking fees</t>
  </si>
  <si>
    <t>Flights one person Wellington to Christchurch return includes booking fees</t>
  </si>
  <si>
    <t>Flights one person Wellington to Napier return includes booking fees</t>
  </si>
  <si>
    <t>Flights one person Wellington to Rotorua return includes booking fees</t>
  </si>
  <si>
    <t>Flights one person Wellington to Nelson return includes booking fees</t>
  </si>
  <si>
    <t>Flights one person Wellington to Tauranga and return from Auckland includes booking fees</t>
  </si>
  <si>
    <t xml:space="preserve">Flights one person Wellington to Auckland return includes booking fees </t>
  </si>
  <si>
    <t>APX booking fees for cancelled flights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</si>
</sst>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38" zoomScale="85" zoomScaleNormal="85" workbookViewId="0">
      <selection activeCell="A49" sqref="A49"/>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opLeftCell="A11" zoomScaleNormal="100" workbookViewId="0">
      <selection activeCell="B17" sqref="B1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168</v>
      </c>
      <c r="C2" s="160"/>
      <c r="D2" s="160"/>
      <c r="E2" s="160"/>
      <c r="F2" s="160"/>
      <c r="G2" s="48"/>
      <c r="H2" s="48"/>
      <c r="I2" s="48"/>
      <c r="J2" s="48"/>
      <c r="K2" s="48"/>
    </row>
    <row r="3" spans="1:11" ht="21" customHeight="1" x14ac:dyDescent="0.2">
      <c r="A3" s="4" t="s">
        <v>99</v>
      </c>
      <c r="B3" s="160" t="s">
        <v>169</v>
      </c>
      <c r="C3" s="160"/>
      <c r="D3" s="160"/>
      <c r="E3" s="160"/>
      <c r="F3" s="160"/>
      <c r="G3" s="48"/>
      <c r="H3" s="48"/>
      <c r="I3" s="48"/>
      <c r="J3" s="48"/>
      <c r="K3" s="48"/>
    </row>
    <row r="4" spans="1:11" ht="21" customHeight="1" x14ac:dyDescent="0.2">
      <c r="A4" s="4" t="s">
        <v>79</v>
      </c>
      <c r="B4" s="161">
        <v>43282</v>
      </c>
      <c r="C4" s="161"/>
      <c r="D4" s="161"/>
      <c r="E4" s="161"/>
      <c r="F4" s="161"/>
      <c r="G4" s="48"/>
      <c r="H4" s="48"/>
      <c r="I4" s="48"/>
      <c r="J4" s="48"/>
      <c r="K4" s="48"/>
    </row>
    <row r="5" spans="1:11" ht="21" customHeight="1" x14ac:dyDescent="0.2">
      <c r="A5" s="4" t="s">
        <v>80</v>
      </c>
      <c r="B5" s="161">
        <v>43646</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236</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6363.7413043478273</v>
      </c>
      <c r="C11" s="107" t="str">
        <f>IF(Travel!B6="",A34,Travel!B6)</f>
        <v>Figures exclude GST</v>
      </c>
      <c r="D11" s="8"/>
      <c r="E11" s="11" t="s">
        <v>95</v>
      </c>
      <c r="F11" s="58">
        <f>'Gifts and benefits'!C42</f>
        <v>26</v>
      </c>
      <c r="G11" s="49"/>
      <c r="H11" s="49"/>
      <c r="I11" s="49"/>
      <c r="J11" s="49"/>
      <c r="K11" s="49"/>
    </row>
    <row r="12" spans="1:11" ht="27.75" customHeight="1" x14ac:dyDescent="0.2">
      <c r="A12" s="11" t="s">
        <v>12</v>
      </c>
      <c r="B12" s="99">
        <f>Hospitality!B25</f>
        <v>0</v>
      </c>
      <c r="C12" s="107" t="str">
        <f>IF(Hospitality!B6="",A34,Hospitality!B6)</f>
        <v>Figures exclude GST</v>
      </c>
      <c r="D12" s="8"/>
      <c r="E12" s="11" t="s">
        <v>96</v>
      </c>
      <c r="F12" s="58">
        <f>'Gifts and benefits'!C43</f>
        <v>6</v>
      </c>
      <c r="G12" s="49"/>
      <c r="H12" s="49"/>
      <c r="I12" s="49"/>
      <c r="J12" s="49"/>
      <c r="K12" s="49"/>
    </row>
    <row r="13" spans="1:11" ht="27.75" customHeight="1" x14ac:dyDescent="0.2">
      <c r="A13" s="11" t="s">
        <v>30</v>
      </c>
      <c r="B13" s="99">
        <f>'All other expenses'!B25</f>
        <v>479.88</v>
      </c>
      <c r="C13" s="107" t="str">
        <f>IF('All other expenses'!B6="",A34,'All other expenses'!B6)</f>
        <v>Figures exclude GST</v>
      </c>
      <c r="D13" s="8"/>
      <c r="E13" s="11" t="s">
        <v>97</v>
      </c>
      <c r="F13" s="58">
        <f>'Gifts and benefits'!C44</f>
        <v>20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Travel!B59</f>
        <v>6363.7413043478273</v>
      </c>
      <c r="C16" s="109" t="str">
        <f>C11</f>
        <v>Figures exclude GST</v>
      </c>
      <c r="D16" s="61"/>
      <c r="E16" s="8"/>
      <c r="F16" s="62"/>
      <c r="G16" s="48"/>
      <c r="H16" s="48"/>
      <c r="I16" s="48"/>
      <c r="J16" s="48"/>
      <c r="K16" s="48"/>
    </row>
    <row r="17" spans="1:11" ht="27.75" customHeight="1" x14ac:dyDescent="0.2">
      <c r="A17" s="12" t="s">
        <v>46</v>
      </c>
      <c r="B17" s="101">
        <f>Travel!B73</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1</v>
      </c>
      <c r="C54" s="134"/>
      <c r="D54" s="134">
        <f>COUNTIF(Travel!D12:D21,"*")</f>
        <v>0</v>
      </c>
      <c r="E54" s="135"/>
      <c r="F54" s="135" t="b">
        <f>MIN(B54,D54)=MAX(B54,D54)</f>
        <v>0</v>
      </c>
      <c r="G54" s="48"/>
      <c r="H54" s="48"/>
      <c r="I54" s="48"/>
      <c r="J54" s="48"/>
      <c r="K54" s="48"/>
    </row>
    <row r="55" spans="1:11" hidden="1" x14ac:dyDescent="0.2">
      <c r="A55" s="144" t="s">
        <v>111</v>
      </c>
      <c r="B55" s="134">
        <f>COUNT(Travel!B26:B58)</f>
        <v>18</v>
      </c>
      <c r="C55" s="134"/>
      <c r="D55" s="134">
        <f>COUNTIF(Travel!D26:D58,"*")</f>
        <v>19</v>
      </c>
      <c r="E55" s="135"/>
      <c r="F55" s="135" t="b">
        <f>MIN(B55,D55)=MAX(B55,D55)</f>
        <v>0</v>
      </c>
    </row>
    <row r="56" spans="1:11" hidden="1" x14ac:dyDescent="0.2">
      <c r="A56" s="145"/>
      <c r="B56" s="134">
        <f>COUNT(Travel!B63:B72)</f>
        <v>1</v>
      </c>
      <c r="C56" s="134"/>
      <c r="D56" s="134">
        <f>COUNTIF(Travel!D63:D72,"*")</f>
        <v>0</v>
      </c>
      <c r="E56" s="135"/>
      <c r="F56" s="135" t="b">
        <f>MIN(B56,D56)=MAX(B56,D56)</f>
        <v>0</v>
      </c>
    </row>
    <row r="57" spans="1:11" hidden="1" x14ac:dyDescent="0.2">
      <c r="A57" s="146" t="s">
        <v>109</v>
      </c>
      <c r="B57" s="136">
        <f>COUNT(Hospitality!B11:B24)</f>
        <v>1</v>
      </c>
      <c r="C57" s="136"/>
      <c r="D57" s="136">
        <f>COUNTIF(Hospitality!D11:D24,"*")</f>
        <v>0</v>
      </c>
      <c r="E57" s="137"/>
      <c r="F57" s="137" t="b">
        <f>MIN(B57,D57)=MAX(B57,D57)</f>
        <v>0</v>
      </c>
    </row>
    <row r="58" spans="1:11" hidden="1" x14ac:dyDescent="0.2">
      <c r="A58" s="147" t="s">
        <v>110</v>
      </c>
      <c r="B58" s="135">
        <f>COUNT('All other expenses'!B11:B24)</f>
        <v>12</v>
      </c>
      <c r="C58" s="135"/>
      <c r="D58" s="135">
        <f>COUNTIF('All other expenses'!D11:D24,"*")</f>
        <v>0</v>
      </c>
      <c r="E58" s="135"/>
      <c r="F58" s="135" t="b">
        <f>MIN(B58,D58)=MAX(B58,D58)</f>
        <v>0</v>
      </c>
    </row>
    <row r="59" spans="1:11" hidden="1" x14ac:dyDescent="0.2">
      <c r="A59" s="146" t="s">
        <v>108</v>
      </c>
      <c r="B59" s="136">
        <f>COUNTIF('Gifts and benefits'!B11:B41,"*")</f>
        <v>26</v>
      </c>
      <c r="C59" s="136">
        <f>COUNTIF('Gifts and benefits'!C11:C41,"*")</f>
        <v>26</v>
      </c>
      <c r="D59" s="136"/>
      <c r="E59" s="136">
        <f>COUNTA('Gifts and benefits'!E11:E41)</f>
        <v>6</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33"/>
  <sheetViews>
    <sheetView tabSelected="1" topLeftCell="A25" zoomScale="85" zoomScaleNormal="85" workbookViewId="0">
      <selection activeCell="D57" sqref="D5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Ministry of Education</v>
      </c>
      <c r="C2" s="162"/>
      <c r="D2" s="162"/>
      <c r="E2" s="162"/>
      <c r="F2" s="48"/>
    </row>
    <row r="3" spans="1:6" ht="21" customHeight="1" x14ac:dyDescent="0.2">
      <c r="A3" s="4" t="s">
        <v>3</v>
      </c>
      <c r="B3" s="162" t="str">
        <f>'Summary and sign-off'!B3:F3</f>
        <v xml:space="preserve">Iona Holsted </v>
      </c>
      <c r="C3" s="162"/>
      <c r="D3" s="162"/>
      <c r="E3" s="162"/>
      <c r="F3" s="48"/>
    </row>
    <row r="4" spans="1:6" ht="21" customHeight="1" x14ac:dyDescent="0.2">
      <c r="A4" s="4" t="s">
        <v>77</v>
      </c>
      <c r="B4" s="162">
        <f>'Summary and sign-off'!B4:F4</f>
        <v>43282</v>
      </c>
      <c r="C4" s="162"/>
      <c r="D4" s="162"/>
      <c r="E4" s="162"/>
      <c r="F4" s="48"/>
    </row>
    <row r="5" spans="1:6" ht="21" customHeight="1" x14ac:dyDescent="0.2">
      <c r="A5" s="4" t="s">
        <v>78</v>
      </c>
      <c r="B5" s="162">
        <f>'Summary and sign-off'!B5:F5</f>
        <v>43646</v>
      </c>
      <c r="C5" s="162"/>
      <c r="D5" s="162"/>
      <c r="E5" s="162"/>
      <c r="F5" s="48"/>
    </row>
    <row r="6" spans="1:6" ht="21" customHeight="1" x14ac:dyDescent="0.2">
      <c r="A6" s="4" t="s">
        <v>29</v>
      </c>
      <c r="B6" s="157" t="s">
        <v>28</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v>0</v>
      </c>
      <c r="C13" s="112" t="s">
        <v>170</v>
      </c>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3" t="str">
        <f>IF('Summary and sign-off'!F54='Summary and sign-off'!F53,'Summary and sign-off'!A50,'Summary and sign-off'!A49)</f>
        <v>Not all lines have an entry for "Cost in NZ$" and "Type of expense"</v>
      </c>
      <c r="E22" s="163"/>
      <c r="F22" s="48"/>
    </row>
    <row r="23" spans="1:6" ht="10.5" customHeight="1" x14ac:dyDescent="0.2">
      <c r="A23" s="29"/>
      <c r="B23" s="24"/>
      <c r="C23" s="29"/>
      <c r="D23" s="29"/>
      <c r="E23" s="29"/>
      <c r="F23" s="29"/>
    </row>
    <row r="24" spans="1:6" ht="24.75" customHeight="1" x14ac:dyDescent="0.2">
      <c r="A24" s="164" t="s">
        <v>92</v>
      </c>
      <c r="B24" s="164"/>
      <c r="C24" s="164"/>
      <c r="D24" s="164"/>
      <c r="E24" s="164"/>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ht="25.5" x14ac:dyDescent="0.2">
      <c r="A27" s="114">
        <v>43300</v>
      </c>
      <c r="B27" s="111">
        <v>591.58000000000004</v>
      </c>
      <c r="C27" s="112" t="s">
        <v>226</v>
      </c>
      <c r="D27" s="112" t="s">
        <v>237</v>
      </c>
      <c r="E27" s="113"/>
      <c r="F27" s="1"/>
    </row>
    <row r="28" spans="1:6" s="89" customFormat="1" x14ac:dyDescent="0.2">
      <c r="A28" s="114"/>
      <c r="B28" s="111"/>
      <c r="C28" s="112"/>
      <c r="D28" s="112"/>
      <c r="E28" s="113"/>
      <c r="F28" s="1"/>
    </row>
    <row r="29" spans="1:6" s="89" customFormat="1" x14ac:dyDescent="0.2">
      <c r="A29" s="114">
        <v>43343</v>
      </c>
      <c r="B29" s="111">
        <v>186.07</v>
      </c>
      <c r="C29" s="112" t="s">
        <v>227</v>
      </c>
      <c r="D29" s="112" t="s">
        <v>234</v>
      </c>
      <c r="E29" s="113"/>
      <c r="F29" s="1"/>
    </row>
    <row r="30" spans="1:6" s="89" customFormat="1" x14ac:dyDescent="0.2">
      <c r="A30" s="114"/>
      <c r="B30" s="111"/>
      <c r="C30" s="112"/>
      <c r="D30" s="112"/>
      <c r="E30" s="113"/>
      <c r="F30" s="1"/>
    </row>
    <row r="31" spans="1:6" s="89" customFormat="1" ht="25.5" x14ac:dyDescent="0.2">
      <c r="A31" s="114">
        <v>43373</v>
      </c>
      <c r="B31" s="111">
        <v>449.89</v>
      </c>
      <c r="C31" s="112" t="s">
        <v>221</v>
      </c>
      <c r="D31" s="112" t="s">
        <v>238</v>
      </c>
      <c r="E31" s="113"/>
      <c r="F31" s="1"/>
    </row>
    <row r="32" spans="1:6" s="89" customFormat="1" x14ac:dyDescent="0.2">
      <c r="A32" s="114">
        <v>43373</v>
      </c>
      <c r="B32" s="111">
        <v>104.35</v>
      </c>
      <c r="C32" s="112" t="s">
        <v>184</v>
      </c>
      <c r="D32" s="112" t="s">
        <v>180</v>
      </c>
      <c r="E32" s="113"/>
      <c r="F32" s="1"/>
    </row>
    <row r="33" spans="1:6" s="89" customFormat="1" x14ac:dyDescent="0.2">
      <c r="A33" s="114"/>
      <c r="B33" s="111"/>
      <c r="C33" s="112"/>
      <c r="D33" s="112" t="s">
        <v>183</v>
      </c>
      <c r="E33" s="113"/>
      <c r="F33" s="1"/>
    </row>
    <row r="34" spans="1:6" s="89" customFormat="1" ht="25.5" x14ac:dyDescent="0.2">
      <c r="A34" s="114">
        <v>43413</v>
      </c>
      <c r="B34" s="111">
        <v>556.69000000000005</v>
      </c>
      <c r="C34" s="112" t="s">
        <v>222</v>
      </c>
      <c r="D34" s="112" t="s">
        <v>237</v>
      </c>
      <c r="E34" s="113"/>
      <c r="F34" s="1"/>
    </row>
    <row r="35" spans="1:6" s="89" customFormat="1" x14ac:dyDescent="0.2">
      <c r="A35" s="114"/>
      <c r="B35" s="111"/>
      <c r="C35" s="112"/>
      <c r="D35" s="112"/>
      <c r="E35" s="113"/>
      <c r="F35" s="1"/>
    </row>
    <row r="36" spans="1:6" s="89" customFormat="1" ht="25.5" x14ac:dyDescent="0.2">
      <c r="A36" s="114">
        <v>43417</v>
      </c>
      <c r="B36" s="111">
        <v>588.34</v>
      </c>
      <c r="C36" s="112" t="s">
        <v>220</v>
      </c>
      <c r="D36" s="112" t="s">
        <v>237</v>
      </c>
      <c r="E36" s="113"/>
      <c r="F36" s="1"/>
    </row>
    <row r="37" spans="1:6" s="89" customFormat="1" x14ac:dyDescent="0.2">
      <c r="A37" s="114"/>
      <c r="B37" s="111"/>
      <c r="C37" s="112"/>
      <c r="D37" s="112"/>
      <c r="E37" s="113"/>
      <c r="F37" s="1"/>
    </row>
    <row r="38" spans="1:6" s="89" customFormat="1" ht="25.5" x14ac:dyDescent="0.2">
      <c r="A38" s="114">
        <v>43511</v>
      </c>
      <c r="B38" s="111">
        <v>358.11</v>
      </c>
      <c r="C38" s="112" t="s">
        <v>226</v>
      </c>
      <c r="D38" s="112" t="s">
        <v>237</v>
      </c>
      <c r="E38" s="113"/>
      <c r="F38" s="1"/>
    </row>
    <row r="39" spans="1:6" s="89" customFormat="1" x14ac:dyDescent="0.2">
      <c r="A39" s="114"/>
      <c r="B39" s="111"/>
      <c r="C39" s="112"/>
      <c r="D39" s="112"/>
      <c r="E39" s="113"/>
      <c r="F39" s="1"/>
    </row>
    <row r="40" spans="1:6" s="89" customFormat="1" ht="25.5" x14ac:dyDescent="0.2">
      <c r="A40" s="114">
        <v>43550</v>
      </c>
      <c r="B40" s="111">
        <v>271.02999999999997</v>
      </c>
      <c r="C40" s="112" t="s">
        <v>228</v>
      </c>
      <c r="D40" s="112" t="s">
        <v>239</v>
      </c>
      <c r="E40" s="113"/>
      <c r="F40" s="1"/>
    </row>
    <row r="41" spans="1:6" s="89" customFormat="1" x14ac:dyDescent="0.2">
      <c r="A41" s="114"/>
      <c r="B41" s="111">
        <v>102.78</v>
      </c>
      <c r="C41" s="112"/>
      <c r="D41" s="112" t="s">
        <v>225</v>
      </c>
      <c r="E41" s="113"/>
      <c r="F41" s="1"/>
    </row>
    <row r="42" spans="1:6" s="89" customFormat="1" x14ac:dyDescent="0.2">
      <c r="A42" s="114"/>
      <c r="B42" s="111"/>
      <c r="C42" s="112"/>
      <c r="D42" s="112"/>
      <c r="E42" s="113"/>
      <c r="F42" s="1"/>
    </row>
    <row r="43" spans="1:6" s="89" customFormat="1" ht="25.5" x14ac:dyDescent="0.2">
      <c r="A43" s="114">
        <v>43560</v>
      </c>
      <c r="B43" s="111">
        <v>374.54</v>
      </c>
      <c r="C43" s="112" t="s">
        <v>229</v>
      </c>
      <c r="D43" s="112" t="s">
        <v>240</v>
      </c>
      <c r="E43" s="113"/>
      <c r="F43" s="1"/>
    </row>
    <row r="44" spans="1:6" s="89" customFormat="1" x14ac:dyDescent="0.2">
      <c r="A44" s="114"/>
      <c r="B44" s="111"/>
      <c r="C44" s="112"/>
      <c r="D44" s="112"/>
      <c r="E44" s="113"/>
      <c r="F44" s="1"/>
    </row>
    <row r="45" spans="1:6" s="89" customFormat="1" ht="25.5" x14ac:dyDescent="0.2">
      <c r="A45" s="114">
        <v>43569</v>
      </c>
      <c r="B45" s="111">
        <v>634.70000000000005</v>
      </c>
      <c r="C45" s="112" t="s">
        <v>219</v>
      </c>
      <c r="D45" s="112" t="s">
        <v>237</v>
      </c>
      <c r="E45" s="113"/>
      <c r="F45" s="1"/>
    </row>
    <row r="46" spans="1:6" s="89" customFormat="1" x14ac:dyDescent="0.2">
      <c r="A46" s="114"/>
      <c r="B46" s="111"/>
      <c r="C46" s="112"/>
      <c r="D46" s="112"/>
      <c r="E46" s="113"/>
      <c r="F46" s="1"/>
    </row>
    <row r="47" spans="1:6" s="89" customFormat="1" ht="25.5" x14ac:dyDescent="0.2">
      <c r="A47" s="114">
        <v>43581</v>
      </c>
      <c r="B47" s="111">
        <v>567.02</v>
      </c>
      <c r="C47" s="112" t="s">
        <v>230</v>
      </c>
      <c r="D47" s="112" t="s">
        <v>241</v>
      </c>
      <c r="E47" s="113"/>
      <c r="F47" s="1"/>
    </row>
    <row r="48" spans="1:6" s="89" customFormat="1" x14ac:dyDescent="0.2">
      <c r="A48" s="114"/>
      <c r="B48" s="111"/>
      <c r="C48" s="112"/>
      <c r="D48" s="112"/>
      <c r="E48" s="113"/>
      <c r="F48" s="1"/>
    </row>
    <row r="49" spans="1:6" s="89" customFormat="1" ht="25.5" x14ac:dyDescent="0.2">
      <c r="A49" s="114">
        <v>43588</v>
      </c>
      <c r="B49" s="111">
        <v>270.38</v>
      </c>
      <c r="C49" s="112" t="s">
        <v>231</v>
      </c>
      <c r="D49" s="112" t="s">
        <v>242</v>
      </c>
      <c r="E49" s="113"/>
      <c r="F49" s="1"/>
    </row>
    <row r="50" spans="1:6" s="89" customFormat="1" x14ac:dyDescent="0.2">
      <c r="A50" s="114"/>
      <c r="B50" s="111">
        <f>37/1.15</f>
        <v>32.173913043478265</v>
      </c>
      <c r="C50" s="112" t="s">
        <v>183</v>
      </c>
      <c r="D50" s="112" t="s">
        <v>182</v>
      </c>
      <c r="E50" s="113"/>
      <c r="F50" s="1"/>
    </row>
    <row r="51" spans="1:6" s="89" customFormat="1" x14ac:dyDescent="0.2">
      <c r="A51" s="114"/>
      <c r="B51" s="111"/>
      <c r="C51" s="112"/>
      <c r="D51" s="112"/>
      <c r="E51" s="113"/>
      <c r="F51" s="1"/>
    </row>
    <row r="52" spans="1:6" s="89" customFormat="1" ht="25.5" x14ac:dyDescent="0.2">
      <c r="A52" s="114">
        <v>43595</v>
      </c>
      <c r="B52" s="111">
        <f>346.77+119.13+94.95</f>
        <v>560.85</v>
      </c>
      <c r="C52" s="112" t="s">
        <v>232</v>
      </c>
      <c r="D52" s="112" t="s">
        <v>243</v>
      </c>
      <c r="E52" s="113"/>
      <c r="F52" s="1"/>
    </row>
    <row r="53" spans="1:6" s="89" customFormat="1" x14ac:dyDescent="0.2">
      <c r="A53" s="114"/>
      <c r="B53" s="111"/>
      <c r="C53" s="112"/>
      <c r="D53" s="112"/>
      <c r="E53" s="113"/>
      <c r="F53" s="1"/>
    </row>
    <row r="54" spans="1:6" s="89" customFormat="1" ht="25.5" x14ac:dyDescent="0.2">
      <c r="A54" s="114">
        <v>43599</v>
      </c>
      <c r="B54" s="111">
        <f>154.5+87.48+228.78</f>
        <v>470.76</v>
      </c>
      <c r="C54" s="112" t="s">
        <v>233</v>
      </c>
      <c r="D54" s="112" t="s">
        <v>244</v>
      </c>
      <c r="E54" s="113"/>
      <c r="F54" s="111"/>
    </row>
    <row r="55" spans="1:6" s="89" customFormat="1" x14ac:dyDescent="0.2">
      <c r="A55" s="114"/>
      <c r="B55" s="111">
        <f>77.3/1.15</f>
        <v>67.217391304347828</v>
      </c>
      <c r="C55" s="112"/>
      <c r="D55" s="112" t="s">
        <v>224</v>
      </c>
      <c r="E55" s="113"/>
      <c r="F55" s="1"/>
    </row>
    <row r="56" spans="1:6" s="89" customFormat="1" x14ac:dyDescent="0.2">
      <c r="A56" s="114"/>
      <c r="B56" s="111"/>
      <c r="C56" s="112"/>
      <c r="D56" s="112"/>
      <c r="E56" s="113"/>
      <c r="F56" s="1"/>
    </row>
    <row r="57" spans="1:6" s="89" customFormat="1" x14ac:dyDescent="0.2">
      <c r="A57" s="114"/>
      <c r="B57" s="111">
        <f xml:space="preserve"> 61+25+71+6+8.26+6</f>
        <v>177.26</v>
      </c>
      <c r="C57" s="112"/>
      <c r="D57" s="112" t="s">
        <v>245</v>
      </c>
      <c r="E57" s="113"/>
      <c r="F57" s="1"/>
    </row>
    <row r="58" spans="1:6" s="89" customFormat="1" hidden="1" x14ac:dyDescent="0.2">
      <c r="A58" s="114"/>
      <c r="B58" s="111"/>
      <c r="C58" s="112"/>
      <c r="D58" s="112"/>
      <c r="E58" s="113"/>
      <c r="F58" s="1"/>
    </row>
    <row r="59" spans="1:6" ht="19.5" customHeight="1" x14ac:dyDescent="0.2">
      <c r="A59" s="128" t="s">
        <v>155</v>
      </c>
      <c r="B59" s="129">
        <f>SUM(B26:B58)</f>
        <v>6363.7413043478273</v>
      </c>
      <c r="C59" s="130" t="str">
        <f>IF(SUBTOTAL(3,B26:B58)=SUBTOTAL(103,B26:B58),'Summary and sign-off'!$A$47,'Summary and sign-off'!$A$48)</f>
        <v>Check - there are no hidden rows with data</v>
      </c>
      <c r="D59" s="163" t="str">
        <f>IF('Summary and sign-off'!F55='Summary and sign-off'!F53,'Summary and sign-off'!A50,'Summary and sign-off'!A49)</f>
        <v>Not all lines have an entry for "Cost in NZ$" and "Type of expense"</v>
      </c>
      <c r="E59" s="163"/>
      <c r="F59" s="48"/>
    </row>
    <row r="60" spans="1:6" ht="10.5" customHeight="1" x14ac:dyDescent="0.2">
      <c r="A60" s="29"/>
      <c r="B60" s="24"/>
      <c r="C60" s="29"/>
      <c r="D60" s="29"/>
      <c r="E60" s="29"/>
      <c r="F60" s="29"/>
    </row>
    <row r="61" spans="1:6" ht="24.75" customHeight="1" x14ac:dyDescent="0.2">
      <c r="A61" s="164" t="s">
        <v>44</v>
      </c>
      <c r="B61" s="164"/>
      <c r="C61" s="164"/>
      <c r="D61" s="164"/>
      <c r="E61" s="164"/>
      <c r="F61" s="48"/>
    </row>
    <row r="62" spans="1:6" ht="27" customHeight="1" x14ac:dyDescent="0.2">
      <c r="A62" s="37" t="s">
        <v>49</v>
      </c>
      <c r="B62" s="37" t="s">
        <v>31</v>
      </c>
      <c r="C62" s="37" t="s">
        <v>147</v>
      </c>
      <c r="D62" s="37" t="s">
        <v>88</v>
      </c>
      <c r="E62" s="37" t="s">
        <v>76</v>
      </c>
      <c r="F62" s="51"/>
    </row>
    <row r="63" spans="1:6" s="89" customFormat="1" hidden="1" x14ac:dyDescent="0.2">
      <c r="A63" s="114"/>
      <c r="B63" s="111"/>
      <c r="C63" s="112"/>
      <c r="D63" s="112"/>
      <c r="E63" s="113"/>
      <c r="F63" s="1"/>
    </row>
    <row r="64" spans="1:6" s="89" customFormat="1" x14ac:dyDescent="0.2">
      <c r="A64" s="114"/>
      <c r="B64" s="111">
        <v>0</v>
      </c>
      <c r="C64" s="112" t="s">
        <v>185</v>
      </c>
      <c r="D64" s="112"/>
      <c r="E64" s="113"/>
      <c r="F64" s="1"/>
    </row>
    <row r="65" spans="1:6" s="89" customFormat="1" x14ac:dyDescent="0.2">
      <c r="A65" s="114"/>
      <c r="B65" s="111"/>
      <c r="C65" s="112"/>
      <c r="D65" s="112"/>
      <c r="E65" s="113"/>
      <c r="F65" s="1"/>
    </row>
    <row r="66" spans="1:6" s="89" customFormat="1" x14ac:dyDescent="0.2">
      <c r="A66" s="114"/>
      <c r="B66" s="111"/>
      <c r="C66" s="112"/>
      <c r="D66" s="112"/>
      <c r="E66" s="113"/>
      <c r="F66" s="1"/>
    </row>
    <row r="67" spans="1:6" s="89" customFormat="1" x14ac:dyDescent="0.2">
      <c r="A67" s="114"/>
      <c r="B67" s="111"/>
      <c r="C67" s="112"/>
      <c r="D67" s="112"/>
      <c r="E67" s="113"/>
      <c r="F67" s="1"/>
    </row>
    <row r="68" spans="1:6" s="89" customFormat="1" x14ac:dyDescent="0.2">
      <c r="A68" s="114"/>
      <c r="B68" s="111"/>
      <c r="C68" s="112"/>
      <c r="D68" s="112"/>
      <c r="E68" s="113"/>
      <c r="F68" s="1"/>
    </row>
    <row r="69" spans="1:6" s="89" customFormat="1" x14ac:dyDescent="0.2">
      <c r="A69" s="114"/>
      <c r="B69" s="111"/>
      <c r="C69" s="112"/>
      <c r="D69" s="112"/>
      <c r="E69" s="113"/>
      <c r="F69" s="1"/>
    </row>
    <row r="70" spans="1:6" s="89" customFormat="1" x14ac:dyDescent="0.2">
      <c r="A70" s="114"/>
      <c r="B70" s="111"/>
      <c r="C70" s="112"/>
      <c r="D70" s="112"/>
      <c r="E70" s="113"/>
      <c r="F70" s="1"/>
    </row>
    <row r="71" spans="1:6" s="89" customFormat="1" x14ac:dyDescent="0.2">
      <c r="A71" s="114"/>
      <c r="B71" s="111"/>
      <c r="C71" s="112"/>
      <c r="D71" s="112"/>
      <c r="E71" s="113"/>
      <c r="F71" s="1"/>
    </row>
    <row r="72" spans="1:6" s="89" customFormat="1" hidden="1" x14ac:dyDescent="0.2">
      <c r="A72" s="114"/>
      <c r="B72" s="111"/>
      <c r="C72" s="112"/>
      <c r="D72" s="112"/>
      <c r="E72" s="113"/>
      <c r="F72" s="1"/>
    </row>
    <row r="73" spans="1:6" ht="19.5" customHeight="1" x14ac:dyDescent="0.2">
      <c r="A73" s="128" t="s">
        <v>152</v>
      </c>
      <c r="B73" s="129">
        <f>SUM(B63:B72)</f>
        <v>0</v>
      </c>
      <c r="C73" s="130" t="str">
        <f>IF(SUBTOTAL(3,B63:B72)=SUBTOTAL(103,B63:B72),'Summary and sign-off'!$A$47,'Summary and sign-off'!$A$48)</f>
        <v>Check - there are no hidden rows with data</v>
      </c>
      <c r="D73" s="163" t="str">
        <f>IF('Summary and sign-off'!F56='Summary and sign-off'!F53,'Summary and sign-off'!A50,'Summary and sign-off'!A49)</f>
        <v>Not all lines have an entry for "Cost in NZ$" and "Type of expense"</v>
      </c>
      <c r="E73" s="163"/>
      <c r="F73" s="48"/>
    </row>
    <row r="74" spans="1:6" ht="10.5" customHeight="1" x14ac:dyDescent="0.2">
      <c r="A74" s="29"/>
      <c r="B74" s="97"/>
      <c r="C74" s="24"/>
      <c r="D74" s="29"/>
      <c r="E74" s="29"/>
      <c r="F74" s="29"/>
    </row>
    <row r="75" spans="1:6" ht="34.5" customHeight="1" x14ac:dyDescent="0.2">
      <c r="A75" s="52" t="s">
        <v>1</v>
      </c>
      <c r="B75" s="98">
        <f>B22+B59+B73</f>
        <v>6363.7413043478273</v>
      </c>
      <c r="C75" s="53"/>
      <c r="D75" s="53"/>
      <c r="E75" s="53"/>
      <c r="F75" s="28"/>
    </row>
    <row r="76" spans="1:6" x14ac:dyDescent="0.2">
      <c r="A76" s="29"/>
      <c r="B76" s="24"/>
      <c r="C76" s="29"/>
      <c r="D76" s="29"/>
      <c r="E76" s="29"/>
      <c r="F76" s="29"/>
    </row>
    <row r="77" spans="1:6" x14ac:dyDescent="0.2">
      <c r="A77" s="54" t="s">
        <v>8</v>
      </c>
      <c r="B77" s="27"/>
      <c r="C77" s="28"/>
      <c r="D77" s="28"/>
      <c r="E77" s="28"/>
      <c r="F77" s="29"/>
    </row>
    <row r="78" spans="1:6" ht="12.6" customHeight="1" x14ac:dyDescent="0.2">
      <c r="A78" s="25" t="s">
        <v>50</v>
      </c>
      <c r="B78" s="55"/>
      <c r="C78" s="55"/>
      <c r="D78" s="34"/>
      <c r="E78" s="34"/>
      <c r="F78" s="29"/>
    </row>
    <row r="79" spans="1:6" ht="12.95" customHeight="1" x14ac:dyDescent="0.2">
      <c r="A79" s="33" t="s">
        <v>156</v>
      </c>
      <c r="B79" s="29"/>
      <c r="C79" s="34"/>
      <c r="D79" s="29"/>
      <c r="E79" s="34"/>
      <c r="F79" s="29"/>
    </row>
    <row r="80" spans="1:6" x14ac:dyDescent="0.2">
      <c r="A80" s="33" t="s">
        <v>149</v>
      </c>
      <c r="B80" s="34"/>
      <c r="C80" s="34"/>
      <c r="D80" s="34"/>
      <c r="E80" s="56"/>
      <c r="F80" s="48"/>
    </row>
    <row r="81" spans="1:6" x14ac:dyDescent="0.2">
      <c r="A81" s="25" t="s">
        <v>157</v>
      </c>
      <c r="B81" s="27"/>
      <c r="C81" s="28"/>
      <c r="D81" s="28"/>
      <c r="E81" s="28"/>
      <c r="F81" s="29"/>
    </row>
    <row r="82" spans="1:6" ht="12.95" customHeight="1" x14ac:dyDescent="0.2">
      <c r="A82" s="33" t="s">
        <v>148</v>
      </c>
      <c r="B82" s="29"/>
      <c r="C82" s="34"/>
      <c r="D82" s="29"/>
      <c r="E82" s="34"/>
      <c r="F82" s="29"/>
    </row>
    <row r="83" spans="1:6" x14ac:dyDescent="0.2">
      <c r="A83" s="33" t="s">
        <v>153</v>
      </c>
      <c r="B83" s="34"/>
      <c r="C83" s="34"/>
      <c r="D83" s="34"/>
      <c r="E83" s="56"/>
      <c r="F83" s="48"/>
    </row>
    <row r="84" spans="1:6" x14ac:dyDescent="0.2">
      <c r="A84" s="38" t="s">
        <v>165</v>
      </c>
      <c r="B84" s="38"/>
      <c r="C84" s="38"/>
      <c r="D84" s="38"/>
      <c r="E84" s="56"/>
      <c r="F84" s="48"/>
    </row>
    <row r="85" spans="1:6" x14ac:dyDescent="0.2">
      <c r="A85" s="42"/>
      <c r="B85" s="29"/>
      <c r="C85" s="29"/>
      <c r="D85" s="29"/>
      <c r="E85" s="48"/>
      <c r="F85" s="48"/>
    </row>
    <row r="86" spans="1:6" hidden="1" x14ac:dyDescent="0.2">
      <c r="A86" s="42"/>
      <c r="B86" s="29"/>
      <c r="C86" s="29"/>
      <c r="D86" s="29"/>
      <c r="E86" s="48"/>
      <c r="F86" s="48"/>
    </row>
    <row r="87" spans="1:6" hidden="1" x14ac:dyDescent="0.2"/>
    <row r="88" spans="1:6" hidden="1" x14ac:dyDescent="0.2"/>
    <row r="89" spans="1:6" hidden="1" x14ac:dyDescent="0.2"/>
    <row r="90" spans="1:6" hidden="1" x14ac:dyDescent="0.2"/>
    <row r="91" spans="1:6" ht="12.75" hidden="1" customHeight="1" x14ac:dyDescent="0.2"/>
    <row r="92" spans="1:6" hidden="1" x14ac:dyDescent="0.2"/>
    <row r="93" spans="1:6" hidden="1" x14ac:dyDescent="0.2"/>
    <row r="94" spans="1:6" hidden="1" x14ac:dyDescent="0.2">
      <c r="A94" s="57"/>
      <c r="B94" s="48"/>
      <c r="C94" s="48"/>
      <c r="D94" s="48"/>
      <c r="E94" s="48"/>
      <c r="F94" s="48"/>
    </row>
    <row r="95" spans="1:6" hidden="1" x14ac:dyDescent="0.2">
      <c r="A95" s="57"/>
      <c r="B95" s="48"/>
      <c r="C95" s="48"/>
      <c r="D95" s="48"/>
      <c r="E95" s="48"/>
      <c r="F95" s="48"/>
    </row>
    <row r="96" spans="1:6" hidden="1" x14ac:dyDescent="0.2">
      <c r="A96" s="57"/>
      <c r="B96" s="48"/>
      <c r="C96" s="48"/>
      <c r="D96" s="48"/>
      <c r="E96" s="48"/>
      <c r="F96" s="48"/>
    </row>
    <row r="97" spans="1:6" hidden="1" x14ac:dyDescent="0.2">
      <c r="A97" s="57"/>
      <c r="B97" s="48"/>
      <c r="C97" s="48"/>
      <c r="D97" s="48"/>
      <c r="E97" s="48"/>
      <c r="F97" s="48"/>
    </row>
    <row r="98" spans="1:6" hidden="1" x14ac:dyDescent="0.2">
      <c r="A98" s="57"/>
      <c r="B98" s="48"/>
      <c r="C98" s="48"/>
      <c r="D98" s="48"/>
      <c r="E98" s="48"/>
      <c r="F98" s="48"/>
    </row>
    <row r="99" spans="1:6" hidden="1" x14ac:dyDescent="0.2"/>
    <row r="100" spans="1:6" hidden="1" x14ac:dyDescent="0.2"/>
    <row r="101" spans="1:6" hidden="1" x14ac:dyDescent="0.2"/>
    <row r="102" spans="1:6" hidden="1" x14ac:dyDescent="0.2"/>
    <row r="103" spans="1:6" hidden="1" x14ac:dyDescent="0.2"/>
    <row r="104" spans="1:6" hidden="1" x14ac:dyDescent="0.2"/>
    <row r="105" spans="1:6" hidden="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sheetData>
  <sheetProtection formatCells="0" formatRows="0" insertColumns="0" insertRows="0" deleteRows="0"/>
  <mergeCells count="15">
    <mergeCell ref="B7:E7"/>
    <mergeCell ref="B5:E5"/>
    <mergeCell ref="D73:E73"/>
    <mergeCell ref="A1:E1"/>
    <mergeCell ref="A24:E24"/>
    <mergeCell ref="A61:E61"/>
    <mergeCell ref="B2:E2"/>
    <mergeCell ref="B3:E3"/>
    <mergeCell ref="B4:E4"/>
    <mergeCell ref="A8:E8"/>
    <mergeCell ref="A9:E9"/>
    <mergeCell ref="B6:E6"/>
    <mergeCell ref="D22:E22"/>
    <mergeCell ref="D59:E59"/>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63:A72 A26:A58">
      <formula1>$B$4</formula1>
      <formula2>$B$5</formula2>
    </dataValidation>
    <dataValidation allowBlank="1" showInputMessage="1" showErrorMessage="1" prompt="Insert additional rows as needed:_x000a_- 'right click' on a row number (left of screen)_x000a_- select 'Insert' (this will insert a row above it)" sqref="A62 A25 A11"/>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B63:B72 B26:B58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4" zoomScaleNormal="100" workbookViewId="0">
      <selection activeCell="A8" sqref="A8:E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Ministry of Education</v>
      </c>
      <c r="C2" s="162"/>
      <c r="D2" s="162"/>
      <c r="E2" s="162"/>
      <c r="F2" s="40"/>
    </row>
    <row r="3" spans="1:6" ht="21" customHeight="1" x14ac:dyDescent="0.2">
      <c r="A3" s="4" t="s">
        <v>3</v>
      </c>
      <c r="B3" s="162" t="str">
        <f>'Summary and sign-off'!B3:F3</f>
        <v xml:space="preserve">Iona Holsted </v>
      </c>
      <c r="C3" s="162"/>
      <c r="D3" s="162"/>
      <c r="E3" s="162"/>
      <c r="F3" s="40"/>
    </row>
    <row r="4" spans="1:6" ht="21" customHeight="1" x14ac:dyDescent="0.2">
      <c r="A4" s="4" t="s">
        <v>77</v>
      </c>
      <c r="B4" s="162">
        <f>'Summary and sign-off'!B4:F4</f>
        <v>43282</v>
      </c>
      <c r="C4" s="162"/>
      <c r="D4" s="162"/>
      <c r="E4" s="162"/>
      <c r="F4" s="40"/>
    </row>
    <row r="5" spans="1:6" ht="21" customHeight="1" x14ac:dyDescent="0.2">
      <c r="A5" s="4" t="s">
        <v>78</v>
      </c>
      <c r="B5" s="162">
        <f>'Summary and sign-off'!B5:F5</f>
        <v>43646</v>
      </c>
      <c r="C5" s="162"/>
      <c r="D5" s="162"/>
      <c r="E5" s="162"/>
      <c r="F5" s="40"/>
    </row>
    <row r="6" spans="1:6" ht="21" customHeight="1" x14ac:dyDescent="0.2">
      <c r="A6" s="4" t="s">
        <v>29</v>
      </c>
      <c r="B6" s="157" t="s">
        <v>28</v>
      </c>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v>0</v>
      </c>
      <c r="C12" s="116" t="s">
        <v>191</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3" t="str">
        <f>IF('Summary and sign-off'!F57='Summary and sign-off'!F53,'Summary and sign-off'!A50,'Summary and sign-off'!A49)</f>
        <v>Not all lines have an entry for "Cost in NZ$" and "Type of expense"</v>
      </c>
      <c r="E25" s="163"/>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80" zoomScaleNormal="80" workbookViewId="0">
      <selection activeCell="F8" sqref="F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Ministry of Education</v>
      </c>
      <c r="C2" s="162"/>
      <c r="D2" s="162"/>
      <c r="E2" s="162"/>
      <c r="F2" s="26"/>
    </row>
    <row r="3" spans="1:6" ht="21" customHeight="1" x14ac:dyDescent="0.2">
      <c r="A3" s="4" t="s">
        <v>3</v>
      </c>
      <c r="B3" s="162" t="str">
        <f>'Summary and sign-off'!B3:F3</f>
        <v xml:space="preserve">Iona Holsted </v>
      </c>
      <c r="C3" s="162"/>
      <c r="D3" s="162"/>
      <c r="E3" s="162"/>
      <c r="F3" s="26"/>
    </row>
    <row r="4" spans="1:6" ht="21" customHeight="1" x14ac:dyDescent="0.2">
      <c r="A4" s="4" t="s">
        <v>77</v>
      </c>
      <c r="B4" s="162">
        <f>'Summary and sign-off'!B4:F4</f>
        <v>43282</v>
      </c>
      <c r="C4" s="162"/>
      <c r="D4" s="162"/>
      <c r="E4" s="162"/>
      <c r="F4" s="26"/>
    </row>
    <row r="5" spans="1:6" ht="21" customHeight="1" x14ac:dyDescent="0.2">
      <c r="A5" s="4" t="s">
        <v>78</v>
      </c>
      <c r="B5" s="162">
        <f>'Summary and sign-off'!B5:F5</f>
        <v>43646</v>
      </c>
      <c r="C5" s="162"/>
      <c r="D5" s="162"/>
      <c r="E5" s="162"/>
      <c r="F5" s="26"/>
    </row>
    <row r="6" spans="1:6" ht="21" customHeight="1" x14ac:dyDescent="0.2">
      <c r="A6" s="4" t="s">
        <v>29</v>
      </c>
      <c r="B6" s="157" t="s">
        <v>28</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43282</v>
      </c>
      <c r="B12" s="111">
        <v>32.590000000000003</v>
      </c>
      <c r="C12" s="116" t="s">
        <v>218</v>
      </c>
      <c r="D12" s="116"/>
      <c r="E12" s="117"/>
      <c r="F12" s="3"/>
    </row>
    <row r="13" spans="1:6" s="89" customFormat="1" x14ac:dyDescent="0.2">
      <c r="A13" s="114">
        <v>43313</v>
      </c>
      <c r="B13" s="111">
        <v>35.799999999999997</v>
      </c>
      <c r="C13" s="116" t="s">
        <v>218</v>
      </c>
      <c r="D13" s="116"/>
      <c r="E13" s="117"/>
      <c r="F13" s="3"/>
    </row>
    <row r="14" spans="1:6" s="89" customFormat="1" x14ac:dyDescent="0.2">
      <c r="A14" s="114">
        <v>43344</v>
      </c>
      <c r="B14" s="111">
        <v>31.64</v>
      </c>
      <c r="C14" s="116" t="s">
        <v>218</v>
      </c>
      <c r="D14" s="116"/>
      <c r="E14" s="117"/>
      <c r="F14" s="3"/>
    </row>
    <row r="15" spans="1:6" s="89" customFormat="1" x14ac:dyDescent="0.2">
      <c r="A15" s="114">
        <v>43374</v>
      </c>
      <c r="B15" s="111">
        <v>34.47</v>
      </c>
      <c r="C15" s="116" t="s">
        <v>218</v>
      </c>
      <c r="D15" s="116"/>
      <c r="E15" s="117"/>
      <c r="F15" s="3"/>
    </row>
    <row r="16" spans="1:6" s="89" customFormat="1" x14ac:dyDescent="0.2">
      <c r="A16" s="114">
        <v>43405</v>
      </c>
      <c r="B16" s="111">
        <v>61.73</v>
      </c>
      <c r="C16" s="116" t="s">
        <v>218</v>
      </c>
      <c r="D16" s="116"/>
      <c r="E16" s="117"/>
      <c r="F16" s="3"/>
    </row>
    <row r="17" spans="1:6" s="89" customFormat="1" x14ac:dyDescent="0.2">
      <c r="A17" s="114">
        <v>43435</v>
      </c>
      <c r="B17" s="111">
        <v>56.73</v>
      </c>
      <c r="C17" s="116" t="s">
        <v>218</v>
      </c>
      <c r="D17" s="116"/>
      <c r="E17" s="117"/>
      <c r="F17" s="3"/>
    </row>
    <row r="18" spans="1:6" s="89" customFormat="1" x14ac:dyDescent="0.2">
      <c r="A18" s="114">
        <v>43466</v>
      </c>
      <c r="B18" s="111">
        <v>35.700000000000003</v>
      </c>
      <c r="C18" s="116" t="s">
        <v>218</v>
      </c>
      <c r="D18" s="116"/>
      <c r="E18" s="117"/>
      <c r="F18" s="3"/>
    </row>
    <row r="19" spans="1:6" s="89" customFormat="1" x14ac:dyDescent="0.2">
      <c r="A19" s="114">
        <v>43497</v>
      </c>
      <c r="B19" s="111">
        <v>34.82</v>
      </c>
      <c r="C19" s="116" t="s">
        <v>218</v>
      </c>
      <c r="D19" s="116"/>
      <c r="E19" s="117"/>
      <c r="F19" s="3"/>
    </row>
    <row r="20" spans="1:6" s="89" customFormat="1" x14ac:dyDescent="0.2">
      <c r="A20" s="114">
        <v>43525</v>
      </c>
      <c r="B20" s="111">
        <v>35.979999999999997</v>
      </c>
      <c r="C20" s="116" t="s">
        <v>218</v>
      </c>
      <c r="D20" s="116"/>
      <c r="E20" s="117"/>
      <c r="F20" s="3"/>
    </row>
    <row r="21" spans="1:6" s="89" customFormat="1" x14ac:dyDescent="0.2">
      <c r="A21" s="114">
        <v>43556</v>
      </c>
      <c r="B21" s="111">
        <v>41.32</v>
      </c>
      <c r="C21" s="116" t="s">
        <v>218</v>
      </c>
      <c r="D21" s="116"/>
      <c r="E21" s="117"/>
      <c r="F21" s="3"/>
    </row>
    <row r="22" spans="1:6" s="89" customFormat="1" x14ac:dyDescent="0.2">
      <c r="A22" s="110">
        <v>43586</v>
      </c>
      <c r="B22" s="111">
        <v>38.56</v>
      </c>
      <c r="C22" s="116" t="s">
        <v>218</v>
      </c>
      <c r="D22" s="116"/>
      <c r="E22" s="117"/>
      <c r="F22" s="3"/>
    </row>
    <row r="23" spans="1:6" s="89" customFormat="1" x14ac:dyDescent="0.2">
      <c r="A23" s="110">
        <v>43617</v>
      </c>
      <c r="B23" s="111">
        <v>40.54</v>
      </c>
      <c r="C23" s="116" t="s">
        <v>218</v>
      </c>
      <c r="D23" s="116"/>
      <c r="E23" s="117"/>
      <c r="F23" s="3"/>
    </row>
    <row r="24" spans="1:6" s="89" customFormat="1" hidden="1" x14ac:dyDescent="0.2">
      <c r="A24" s="110"/>
      <c r="B24" s="111"/>
      <c r="C24" s="116"/>
      <c r="D24" s="116"/>
      <c r="E24" s="117"/>
      <c r="F24" s="3"/>
    </row>
    <row r="25" spans="1:6" ht="34.5" customHeight="1" x14ac:dyDescent="0.2">
      <c r="A25" s="90" t="s">
        <v>136</v>
      </c>
      <c r="B25" s="102">
        <f>SUM(B11:B24)</f>
        <v>479.88</v>
      </c>
      <c r="C25" s="123" t="str">
        <f>IF(SUBTOTAL(3,B11:B24)=SUBTOTAL(103,B11:B24),'Summary and sign-off'!$A$47,'Summary and sign-off'!$A$48)</f>
        <v>Check - there are no hidden rows with data</v>
      </c>
      <c r="D25" s="163" t="str">
        <f>IF('Summary and sign-off'!F58='Summary and sign-off'!F53,'Summary and sign-off'!A50,'Summary and sign-off'!A49)</f>
        <v>Not all lines have an entry for "Cost in NZ$" and "Type of expense"</v>
      </c>
      <c r="E25" s="163"/>
      <c r="F25" s="39"/>
    </row>
    <row r="26" spans="1:6" ht="14.1" customHeight="1" x14ac:dyDescent="0.2">
      <c r="A26" s="40"/>
      <c r="B26" s="29"/>
      <c r="C26" s="22" t="s">
        <v>183</v>
      </c>
      <c r="D26" s="22"/>
      <c r="E26" s="22"/>
      <c r="F26" s="26"/>
    </row>
    <row r="27" spans="1:6" ht="14.1" customHeight="1" x14ac:dyDescent="0.2">
      <c r="A27" s="40"/>
      <c r="B27" s="29"/>
      <c r="C27" s="22"/>
      <c r="D27" s="22"/>
      <c r="E27" s="22"/>
      <c r="F27" s="26"/>
    </row>
    <row r="28" spans="1:6" x14ac:dyDescent="0.2">
      <c r="A28" s="23" t="s">
        <v>7</v>
      </c>
      <c r="B28" s="22"/>
      <c r="C28" s="22"/>
      <c r="D28" s="22"/>
      <c r="E28" s="22"/>
      <c r="F28" s="26"/>
    </row>
    <row r="29" spans="1:6" ht="12.6" customHeight="1" x14ac:dyDescent="0.2">
      <c r="A29" s="25" t="s">
        <v>50</v>
      </c>
      <c r="B29" s="22"/>
      <c r="C29" s="22"/>
      <c r="D29" s="22"/>
      <c r="E29" s="22"/>
      <c r="F29" s="26"/>
    </row>
    <row r="30" spans="1:6" x14ac:dyDescent="0.2">
      <c r="A30" s="25" t="s">
        <v>157</v>
      </c>
      <c r="B30" s="27"/>
      <c r="C30" s="28"/>
      <c r="D30" s="28"/>
      <c r="E30" s="28"/>
      <c r="F30" s="29"/>
    </row>
    <row r="31" spans="1:6" x14ac:dyDescent="0.2">
      <c r="A31" s="33" t="s">
        <v>13</v>
      </c>
      <c r="B31" s="34"/>
      <c r="C31" s="29"/>
      <c r="D31" s="29"/>
      <c r="E31" s="29"/>
      <c r="F31" s="29"/>
    </row>
    <row r="32" spans="1:6" ht="12.75" customHeight="1" x14ac:dyDescent="0.2">
      <c r="A32" s="33" t="s">
        <v>166</v>
      </c>
      <c r="B32" s="41"/>
      <c r="C32" s="35"/>
      <c r="D32" s="35"/>
      <c r="E32" s="35"/>
      <c r="F32" s="35"/>
    </row>
    <row r="33" spans="1:6" x14ac:dyDescent="0.2">
      <c r="A33" s="40"/>
      <c r="B33" s="42"/>
      <c r="C33" s="22"/>
      <c r="D33" s="22"/>
      <c r="E33" s="22"/>
      <c r="F33" s="40"/>
    </row>
    <row r="34" spans="1:6" hidden="1" x14ac:dyDescent="0.2">
      <c r="A34" s="22"/>
      <c r="B34" s="22"/>
      <c r="C34" s="22"/>
      <c r="D34" s="22"/>
      <c r="E34" s="40"/>
    </row>
    <row r="35" spans="1:6" ht="12.75" hidden="1" customHeight="1" x14ac:dyDescent="0.2"/>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c r="A40" s="43"/>
      <c r="B40" s="43"/>
      <c r="C40" s="43"/>
      <c r="D40" s="43"/>
      <c r="E40" s="43"/>
      <c r="F40" s="26"/>
    </row>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2"/>
  <sheetViews>
    <sheetView topLeftCell="B7" zoomScale="85" zoomScaleNormal="85" workbookViewId="0">
      <selection activeCell="G38" sqref="G38"/>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Ministry of Education</v>
      </c>
      <c r="C2" s="162"/>
      <c r="D2" s="162"/>
      <c r="E2" s="162"/>
      <c r="F2" s="162"/>
    </row>
    <row r="3" spans="1:6" ht="21" customHeight="1" x14ac:dyDescent="0.2">
      <c r="A3" s="4" t="s">
        <v>3</v>
      </c>
      <c r="B3" s="162" t="str">
        <f>'Summary and sign-off'!B3:F3</f>
        <v xml:space="preserve">Iona Holsted </v>
      </c>
      <c r="C3" s="162"/>
      <c r="D3" s="162"/>
      <c r="E3" s="162"/>
      <c r="F3" s="162"/>
    </row>
    <row r="4" spans="1:6" ht="21" customHeight="1" x14ac:dyDescent="0.2">
      <c r="A4" s="4" t="s">
        <v>77</v>
      </c>
      <c r="B4" s="162">
        <f>'Summary and sign-off'!B4:F4</f>
        <v>43282</v>
      </c>
      <c r="C4" s="162"/>
      <c r="D4" s="162"/>
      <c r="E4" s="162"/>
      <c r="F4" s="162"/>
    </row>
    <row r="5" spans="1:6" ht="21" customHeight="1" x14ac:dyDescent="0.2">
      <c r="A5" s="4" t="s">
        <v>78</v>
      </c>
      <c r="B5" s="162">
        <f>'Summary and sign-off'!B5:F5</f>
        <v>43646</v>
      </c>
      <c r="C5" s="162"/>
      <c r="D5" s="162"/>
      <c r="E5" s="162"/>
      <c r="F5" s="162"/>
    </row>
    <row r="6" spans="1:6" ht="21" customHeight="1" x14ac:dyDescent="0.2">
      <c r="A6" s="4" t="s">
        <v>167</v>
      </c>
      <c r="B6" s="157" t="s">
        <v>28</v>
      </c>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43286</v>
      </c>
      <c r="B12" s="116" t="s">
        <v>174</v>
      </c>
      <c r="C12" s="122" t="s">
        <v>34</v>
      </c>
      <c r="D12" s="116" t="s">
        <v>194</v>
      </c>
      <c r="E12" s="118"/>
      <c r="F12" s="117"/>
    </row>
    <row r="13" spans="1:6" s="89" customFormat="1" x14ac:dyDescent="0.2">
      <c r="A13" s="114">
        <v>43304</v>
      </c>
      <c r="B13" s="116" t="s">
        <v>216</v>
      </c>
      <c r="C13" s="122" t="s">
        <v>34</v>
      </c>
      <c r="D13" s="116" t="s">
        <v>217</v>
      </c>
      <c r="E13" s="118"/>
      <c r="F13" s="117"/>
    </row>
    <row r="14" spans="1:6" s="89" customFormat="1" x14ac:dyDescent="0.2">
      <c r="A14" s="114">
        <v>43313</v>
      </c>
      <c r="B14" s="119" t="s">
        <v>223</v>
      </c>
      <c r="C14" s="122" t="s">
        <v>34</v>
      </c>
      <c r="D14" s="116" t="s">
        <v>187</v>
      </c>
      <c r="E14" s="118"/>
      <c r="F14" s="117"/>
    </row>
    <row r="15" spans="1:6" s="89" customFormat="1" x14ac:dyDescent="0.2">
      <c r="A15" s="114">
        <v>43321</v>
      </c>
      <c r="B15" s="119" t="s">
        <v>197</v>
      </c>
      <c r="C15" s="122" t="s">
        <v>34</v>
      </c>
      <c r="D15" s="116" t="s">
        <v>198</v>
      </c>
      <c r="E15" s="118"/>
      <c r="F15" s="117"/>
    </row>
    <row r="16" spans="1:6" s="1" customFormat="1" ht="25.5" x14ac:dyDescent="0.2">
      <c r="A16" s="110">
        <v>43321</v>
      </c>
      <c r="B16" s="119" t="s">
        <v>214</v>
      </c>
      <c r="C16" s="122" t="s">
        <v>34</v>
      </c>
      <c r="D16" s="116" t="s">
        <v>215</v>
      </c>
      <c r="E16" s="118"/>
      <c r="F16" s="117"/>
    </row>
    <row r="17" spans="1:6" s="89" customFormat="1" ht="25.5" x14ac:dyDescent="0.2">
      <c r="A17" s="114">
        <v>43327</v>
      </c>
      <c r="B17" s="119" t="s">
        <v>174</v>
      </c>
      <c r="C17" s="122" t="s">
        <v>34</v>
      </c>
      <c r="D17" s="116" t="s">
        <v>210</v>
      </c>
      <c r="E17" s="118"/>
      <c r="F17" s="117"/>
    </row>
    <row r="18" spans="1:6" s="89" customFormat="1" x14ac:dyDescent="0.2">
      <c r="A18" s="114">
        <v>43348</v>
      </c>
      <c r="B18" s="119" t="s">
        <v>174</v>
      </c>
      <c r="C18" s="122" t="s">
        <v>34</v>
      </c>
      <c r="D18" s="116" t="s">
        <v>211</v>
      </c>
      <c r="E18" s="118"/>
      <c r="F18" s="117"/>
    </row>
    <row r="19" spans="1:6" s="89" customFormat="1" x14ac:dyDescent="0.2">
      <c r="A19" s="114">
        <v>43362</v>
      </c>
      <c r="B19" s="119" t="s">
        <v>206</v>
      </c>
      <c r="C19" s="122" t="s">
        <v>34</v>
      </c>
      <c r="D19" s="119" t="s">
        <v>207</v>
      </c>
      <c r="E19" s="118"/>
      <c r="F19" s="120"/>
    </row>
    <row r="20" spans="1:6" s="89" customFormat="1" x14ac:dyDescent="0.2">
      <c r="A20" s="114">
        <v>43367</v>
      </c>
      <c r="B20" s="119" t="s">
        <v>212</v>
      </c>
      <c r="C20" s="122" t="s">
        <v>34</v>
      </c>
      <c r="D20" s="119" t="s">
        <v>213</v>
      </c>
      <c r="E20" s="118"/>
      <c r="F20" s="120"/>
    </row>
    <row r="21" spans="1:6" s="89" customFormat="1" x14ac:dyDescent="0.2">
      <c r="A21" s="114">
        <v>43382</v>
      </c>
      <c r="B21" s="119" t="s">
        <v>204</v>
      </c>
      <c r="C21" s="122" t="s">
        <v>34</v>
      </c>
      <c r="D21" s="119" t="s">
        <v>205</v>
      </c>
      <c r="E21" s="118"/>
      <c r="F21" s="120"/>
    </row>
    <row r="22" spans="1:6" s="89" customFormat="1" x14ac:dyDescent="0.2">
      <c r="A22" s="114">
        <v>43384</v>
      </c>
      <c r="B22" s="119" t="s">
        <v>201</v>
      </c>
      <c r="C22" s="122" t="s">
        <v>34</v>
      </c>
      <c r="D22" s="119" t="s">
        <v>202</v>
      </c>
      <c r="E22" s="118"/>
      <c r="F22" s="120"/>
    </row>
    <row r="23" spans="1:6" s="89" customFormat="1" ht="25.5" x14ac:dyDescent="0.2">
      <c r="A23" s="114">
        <v>43390</v>
      </c>
      <c r="B23" s="119" t="s">
        <v>208</v>
      </c>
      <c r="C23" s="122" t="s">
        <v>34</v>
      </c>
      <c r="D23" s="119" t="s">
        <v>209</v>
      </c>
      <c r="E23" s="118"/>
      <c r="F23" s="120"/>
    </row>
    <row r="24" spans="1:6" s="89" customFormat="1" x14ac:dyDescent="0.2">
      <c r="A24" s="114">
        <v>43433</v>
      </c>
      <c r="B24" s="119" t="s">
        <v>190</v>
      </c>
      <c r="C24" s="122" t="s">
        <v>34</v>
      </c>
      <c r="D24" s="119" t="s">
        <v>179</v>
      </c>
      <c r="E24" s="118"/>
      <c r="F24" s="120"/>
    </row>
    <row r="25" spans="1:6" s="89" customFormat="1" x14ac:dyDescent="0.2">
      <c r="A25" s="114">
        <v>43515</v>
      </c>
      <c r="B25" s="119" t="s">
        <v>200</v>
      </c>
      <c r="C25" s="122" t="s">
        <v>34</v>
      </c>
      <c r="D25" s="119" t="s">
        <v>199</v>
      </c>
      <c r="E25" s="118"/>
      <c r="F25" s="120"/>
    </row>
    <row r="26" spans="1:6" s="89" customFormat="1" x14ac:dyDescent="0.2">
      <c r="A26" s="114">
        <v>43515</v>
      </c>
      <c r="B26" s="119" t="s">
        <v>178</v>
      </c>
      <c r="C26" s="122" t="s">
        <v>34</v>
      </c>
      <c r="D26" s="119" t="s">
        <v>203</v>
      </c>
      <c r="E26" s="118"/>
      <c r="F26" s="120"/>
    </row>
    <row r="27" spans="1:6" s="89" customFormat="1" x14ac:dyDescent="0.2">
      <c r="A27" s="114">
        <v>43556</v>
      </c>
      <c r="B27" s="119" t="s">
        <v>189</v>
      </c>
      <c r="C27" s="122" t="s">
        <v>34</v>
      </c>
      <c r="D27" s="119" t="s">
        <v>187</v>
      </c>
      <c r="E27" s="118"/>
      <c r="F27" s="120"/>
    </row>
    <row r="28" spans="1:6" s="89" customFormat="1" x14ac:dyDescent="0.2">
      <c r="A28" s="114">
        <v>43586</v>
      </c>
      <c r="B28" s="119" t="s">
        <v>174</v>
      </c>
      <c r="C28" s="122" t="s">
        <v>34</v>
      </c>
      <c r="D28" s="119" t="s">
        <v>175</v>
      </c>
      <c r="E28" s="118"/>
      <c r="F28" s="120"/>
    </row>
    <row r="29" spans="1:6" s="89" customFormat="1" x14ac:dyDescent="0.2">
      <c r="A29" s="114">
        <v>43592</v>
      </c>
      <c r="B29" s="119" t="s">
        <v>174</v>
      </c>
      <c r="C29" s="122" t="s">
        <v>34</v>
      </c>
      <c r="D29" s="119" t="s">
        <v>192</v>
      </c>
      <c r="E29" s="118"/>
      <c r="F29" s="120"/>
    </row>
    <row r="30" spans="1:6" s="89" customFormat="1" ht="25.5" x14ac:dyDescent="0.2">
      <c r="A30" s="114">
        <v>43627</v>
      </c>
      <c r="B30" s="119" t="s">
        <v>195</v>
      </c>
      <c r="C30" s="122" t="s">
        <v>34</v>
      </c>
      <c r="D30" s="119" t="s">
        <v>196</v>
      </c>
      <c r="E30" s="118"/>
      <c r="F30" s="120"/>
    </row>
    <row r="31" spans="1:6" s="89" customFormat="1" x14ac:dyDescent="0.2">
      <c r="A31" s="114">
        <v>43628</v>
      </c>
      <c r="B31" s="119" t="s">
        <v>193</v>
      </c>
      <c r="C31" s="122" t="s">
        <v>34</v>
      </c>
      <c r="D31" s="119" t="s">
        <v>194</v>
      </c>
      <c r="E31" s="118"/>
      <c r="F31" s="120"/>
    </row>
    <row r="32" spans="1:6" s="89" customFormat="1" x14ac:dyDescent="0.2">
      <c r="A32" s="114"/>
      <c r="B32" s="119"/>
      <c r="C32" s="122"/>
      <c r="D32" s="119"/>
      <c r="E32" s="118"/>
      <c r="F32" s="120"/>
    </row>
    <row r="33" spans="1:7" s="89" customFormat="1" x14ac:dyDescent="0.2">
      <c r="A33" s="114">
        <v>43362</v>
      </c>
      <c r="B33" s="119" t="s">
        <v>188</v>
      </c>
      <c r="C33" s="122" t="s">
        <v>36</v>
      </c>
      <c r="D33" s="119" t="s">
        <v>171</v>
      </c>
      <c r="E33" s="118" t="s">
        <v>43</v>
      </c>
      <c r="F33" s="120"/>
    </row>
    <row r="34" spans="1:7" s="89" customFormat="1" x14ac:dyDescent="0.2">
      <c r="A34" s="114">
        <v>43373</v>
      </c>
      <c r="B34" s="119" t="s">
        <v>177</v>
      </c>
      <c r="C34" s="122" t="s">
        <v>36</v>
      </c>
      <c r="D34" s="119" t="s">
        <v>186</v>
      </c>
      <c r="E34" s="118">
        <v>60</v>
      </c>
      <c r="F34" s="120"/>
    </row>
    <row r="35" spans="1:7" s="89" customFormat="1" x14ac:dyDescent="0.2">
      <c r="A35" s="114">
        <v>43376</v>
      </c>
      <c r="B35" s="119" t="s">
        <v>177</v>
      </c>
      <c r="C35" s="122" t="s">
        <v>36</v>
      </c>
      <c r="D35" s="119" t="s">
        <v>176</v>
      </c>
      <c r="E35" s="118">
        <v>60</v>
      </c>
      <c r="F35" s="120"/>
    </row>
    <row r="36" spans="1:7" s="89" customFormat="1" x14ac:dyDescent="0.2">
      <c r="A36" s="114">
        <v>43440</v>
      </c>
      <c r="B36" s="119" t="s">
        <v>235</v>
      </c>
      <c r="C36" s="122" t="s">
        <v>36</v>
      </c>
      <c r="D36" s="119" t="s">
        <v>181</v>
      </c>
      <c r="E36" s="118" t="s">
        <v>43</v>
      </c>
      <c r="F36" s="120" t="s">
        <v>183</v>
      </c>
    </row>
    <row r="37" spans="1:7" s="89" customFormat="1" ht="25.5" x14ac:dyDescent="0.2">
      <c r="A37" s="114">
        <v>43502</v>
      </c>
      <c r="B37" s="119" t="s">
        <v>172</v>
      </c>
      <c r="C37" s="122" t="s">
        <v>36</v>
      </c>
      <c r="D37" s="119" t="s">
        <v>171</v>
      </c>
      <c r="E37" s="118" t="s">
        <v>43</v>
      </c>
      <c r="F37" s="120" t="s">
        <v>183</v>
      </c>
    </row>
    <row r="38" spans="1:7" s="89" customFormat="1" ht="25.5" x14ac:dyDescent="0.2">
      <c r="A38" s="114">
        <v>43609</v>
      </c>
      <c r="B38" s="119" t="s">
        <v>173</v>
      </c>
      <c r="C38" s="122" t="s">
        <v>36</v>
      </c>
      <c r="D38" s="119" t="s">
        <v>171</v>
      </c>
      <c r="E38" s="118" t="s">
        <v>43</v>
      </c>
      <c r="F38" s="120" t="s">
        <v>183</v>
      </c>
    </row>
    <row r="39" spans="1:7" s="89" customFormat="1" x14ac:dyDescent="0.2">
      <c r="A39" s="114"/>
      <c r="B39" s="119"/>
      <c r="C39" s="122"/>
      <c r="D39" s="119"/>
      <c r="E39" s="118"/>
      <c r="F39" s="120"/>
    </row>
    <row r="40" spans="1:7" s="89" customFormat="1" x14ac:dyDescent="0.2">
      <c r="A40" s="114"/>
      <c r="B40" s="119"/>
      <c r="C40" s="122"/>
      <c r="D40" s="119"/>
      <c r="E40" s="118"/>
      <c r="F40" s="120"/>
    </row>
    <row r="41" spans="1:7" s="89" customFormat="1" hidden="1" x14ac:dyDescent="0.2">
      <c r="A41" s="114"/>
      <c r="B41" s="116"/>
      <c r="C41" s="122"/>
      <c r="D41" s="116"/>
      <c r="E41" s="118"/>
      <c r="F41" s="117"/>
    </row>
    <row r="42" spans="1:7" ht="34.5" customHeight="1" x14ac:dyDescent="0.2">
      <c r="A42" s="91" t="s">
        <v>164</v>
      </c>
      <c r="B42" s="92" t="s">
        <v>35</v>
      </c>
      <c r="C42" s="93">
        <f>C43+C44</f>
        <v>26</v>
      </c>
      <c r="D42" s="131" t="str">
        <f>IF(SUBTOTAL(3,C11:C41)=SUBTOTAL(103,C11:C41),'Summary and sign-off'!$A$47,'Summary and sign-off'!$A$48)</f>
        <v>Check - there are no hidden rows with data</v>
      </c>
      <c r="E42" s="176" t="str">
        <f>IF('Summary and sign-off'!F59='Summary and sign-off'!F53,'Summary and sign-off'!A51,'Summary and sign-off'!A49)</f>
        <v>Not all lines have an entry for "Description", "Was the gift accepted?" and "Estimated value in NZ$"</v>
      </c>
      <c r="F42" s="176"/>
      <c r="G42" s="89"/>
    </row>
    <row r="43" spans="1:7" ht="25.5" customHeight="1" x14ac:dyDescent="0.25">
      <c r="A43" s="94"/>
      <c r="B43" s="95" t="s">
        <v>36</v>
      </c>
      <c r="C43" s="96">
        <f>COUNTIF(C11:C41,'Summary and sign-off'!A44)</f>
        <v>6</v>
      </c>
      <c r="D43" s="19"/>
      <c r="E43" s="20"/>
      <c r="F43" s="21"/>
    </row>
    <row r="44" spans="1:7" ht="25.5" customHeight="1" x14ac:dyDescent="0.25">
      <c r="A44" s="94"/>
      <c r="B44" s="95" t="s">
        <v>34</v>
      </c>
      <c r="C44" s="96">
        <f>COUNTIF(C11:C41,'Summary and sign-off'!A45)</f>
        <v>20</v>
      </c>
      <c r="D44" s="19"/>
      <c r="E44" s="20"/>
      <c r="F44" s="21"/>
    </row>
    <row r="45" spans="1:7" x14ac:dyDescent="0.2">
      <c r="A45" s="22"/>
      <c r="B45" s="23"/>
      <c r="C45" s="22"/>
      <c r="D45" s="24"/>
      <c r="E45" s="24"/>
      <c r="F45" s="22"/>
    </row>
    <row r="46" spans="1:7" x14ac:dyDescent="0.2">
      <c r="A46" s="23" t="s">
        <v>7</v>
      </c>
      <c r="B46" s="23"/>
      <c r="C46" s="23"/>
      <c r="D46" s="23"/>
      <c r="E46" s="23"/>
      <c r="F46" s="23"/>
    </row>
    <row r="47" spans="1:7" ht="12.6" customHeight="1" x14ac:dyDescent="0.2">
      <c r="A47" s="25" t="s">
        <v>50</v>
      </c>
      <c r="B47" s="22"/>
      <c r="C47" s="22"/>
      <c r="D47" s="22"/>
      <c r="E47" s="22"/>
      <c r="F47" s="26"/>
    </row>
    <row r="48" spans="1:7" x14ac:dyDescent="0.2">
      <c r="A48" s="25" t="s">
        <v>157</v>
      </c>
      <c r="B48" s="27"/>
      <c r="C48" s="28"/>
      <c r="D48" s="28"/>
      <c r="E48" s="28"/>
      <c r="F48" s="29"/>
    </row>
    <row r="49" spans="1:6" x14ac:dyDescent="0.2">
      <c r="A49" s="25" t="s">
        <v>15</v>
      </c>
      <c r="B49" s="30"/>
      <c r="C49" s="30"/>
      <c r="D49" s="30"/>
      <c r="E49" s="30"/>
      <c r="F49" s="30"/>
    </row>
    <row r="50" spans="1:6" ht="12.75" customHeight="1" x14ac:dyDescent="0.2">
      <c r="A50" s="25" t="s">
        <v>93</v>
      </c>
      <c r="B50" s="22"/>
      <c r="C50" s="22"/>
      <c r="D50" s="22"/>
      <c r="E50" s="22"/>
      <c r="F50" s="22"/>
    </row>
    <row r="51" spans="1:6" ht="12.95" customHeight="1" x14ac:dyDescent="0.2">
      <c r="A51" s="31" t="s">
        <v>37</v>
      </c>
      <c r="B51" s="32"/>
      <c r="C51" s="32"/>
      <c r="D51" s="32"/>
      <c r="E51" s="32"/>
      <c r="F51" s="32"/>
    </row>
    <row r="52" spans="1:6" x14ac:dyDescent="0.2">
      <c r="A52" s="33" t="s">
        <v>53</v>
      </c>
      <c r="B52" s="34"/>
      <c r="C52" s="29"/>
      <c r="D52" s="29"/>
      <c r="E52" s="29"/>
      <c r="F52" s="29"/>
    </row>
    <row r="53" spans="1:6" ht="12.75" customHeight="1" x14ac:dyDescent="0.2">
      <c r="A53" s="33" t="s">
        <v>166</v>
      </c>
      <c r="B53" s="25"/>
      <c r="C53" s="35"/>
      <c r="D53" s="35"/>
      <c r="E53" s="35"/>
      <c r="F53" s="35"/>
    </row>
    <row r="54" spans="1:6" ht="12.75" customHeight="1" x14ac:dyDescent="0.2">
      <c r="A54" s="25"/>
      <c r="B54" s="25"/>
      <c r="C54" s="35"/>
      <c r="D54" s="35"/>
      <c r="E54" s="35"/>
      <c r="F54" s="35"/>
    </row>
    <row r="55" spans="1:6" ht="12.75" hidden="1" customHeight="1" x14ac:dyDescent="0.2">
      <c r="A55" s="25"/>
      <c r="B55" s="25"/>
      <c r="C55" s="35"/>
      <c r="D55" s="35"/>
      <c r="E55" s="35"/>
      <c r="F55" s="35"/>
    </row>
    <row r="56" spans="1:6" hidden="1" x14ac:dyDescent="0.2"/>
    <row r="57" spans="1:6" hidden="1" x14ac:dyDescent="0.2"/>
    <row r="58" spans="1:6" hidden="1" x14ac:dyDescent="0.2">
      <c r="A58" s="23"/>
      <c r="B58" s="23"/>
      <c r="C58" s="23"/>
      <c r="D58" s="23"/>
      <c r="E58" s="23"/>
      <c r="F58" s="23"/>
    </row>
    <row r="59" spans="1:6" hidden="1" x14ac:dyDescent="0.2">
      <c r="A59" s="23"/>
      <c r="B59" s="23"/>
      <c r="C59" s="23"/>
      <c r="D59" s="23"/>
      <c r="E59" s="23"/>
      <c r="F59" s="23"/>
    </row>
    <row r="60" spans="1:6" hidden="1" x14ac:dyDescent="0.2">
      <c r="A60" s="23"/>
      <c r="B60" s="23"/>
      <c r="C60" s="23"/>
      <c r="D60" s="23"/>
      <c r="E60" s="23"/>
      <c r="F60" s="23"/>
    </row>
    <row r="61" spans="1:6" hidden="1" x14ac:dyDescent="0.2">
      <c r="A61" s="23"/>
      <c r="B61" s="23"/>
      <c r="C61" s="23"/>
      <c r="D61" s="23"/>
      <c r="E61" s="23"/>
      <c r="F61" s="23"/>
    </row>
    <row r="62" spans="1:6" hidden="1" x14ac:dyDescent="0.2">
      <c r="A62" s="23"/>
      <c r="B62" s="23"/>
      <c r="C62" s="23"/>
      <c r="D62" s="23"/>
      <c r="E62" s="23"/>
      <c r="F62" s="23"/>
    </row>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sheetData>
  <sheetProtection formatCells="0" insertRows="0" deleteRows="0"/>
  <mergeCells count="10">
    <mergeCell ref="E42:F42"/>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C11:C41</xm:sqref>
        </x14:dataValidation>
        <x14:dataValidation type="list" errorStyle="information" operator="greaterThan" allowBlank="1" showInputMessage="1" prompt="Provide specific $ value if possible">
          <x14:formula1>
            <xm:f>'Summary and sign-off'!$A$38:$A$43</xm:f>
          </x14:formula1>
          <xm:sqref>E11:E41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2165527-d881-4234-97f9-ee139a3f0c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Christine Whittaker</cp:lastModifiedBy>
  <cp:lastPrinted>2019-07-29T23:12:12Z</cp:lastPrinted>
  <dcterms:created xsi:type="dcterms:W3CDTF">2010-10-17T20:59:02Z</dcterms:created>
  <dcterms:modified xsi:type="dcterms:W3CDTF">2019-07-30T02:00:47Z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